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tk\Desktop\"/>
    </mc:Choice>
  </mc:AlternateContent>
  <bookViews>
    <workbookView xWindow="0" yWindow="0" windowWidth="11385" windowHeight="9315"/>
  </bookViews>
  <sheets>
    <sheet name="Weight &amp; Balance" sheetId="1" r:id="rId1"/>
  </sheets>
  <calcPr calcId="162913"/>
</workbook>
</file>

<file path=xl/calcChain.xml><?xml version="1.0" encoding="utf-8"?>
<calcChain xmlns="http://schemas.openxmlformats.org/spreadsheetml/2006/main">
  <c r="I27" i="1" l="1"/>
  <c r="K27" i="1" s="1"/>
  <c r="I25" i="1"/>
  <c r="K25" i="1" s="1"/>
  <c r="H23" i="1"/>
  <c r="H22" i="1"/>
  <c r="I21" i="1"/>
  <c r="K21" i="1" s="1"/>
  <c r="K20" i="1"/>
  <c r="K19" i="1"/>
  <c r="K18" i="1"/>
  <c r="K17" i="1"/>
  <c r="K16" i="1"/>
  <c r="K15" i="1"/>
  <c r="K24" i="1" l="1"/>
  <c r="K26" i="1" s="1"/>
  <c r="I24" i="1"/>
  <c r="I26" i="1" s="1"/>
  <c r="I28" i="1" s="1"/>
  <c r="K28" i="1" l="1"/>
  <c r="J28" i="1" s="1"/>
  <c r="J26" i="1"/>
  <c r="J24" i="1"/>
  <c r="B23" i="1"/>
  <c r="B22" i="1" l="1"/>
  <c r="C27" i="1"/>
  <c r="E27" i="1" s="1"/>
  <c r="C25" i="1"/>
  <c r="E25" i="1" s="1"/>
  <c r="E15" i="1"/>
  <c r="E18" i="1" l="1"/>
  <c r="C21" i="1"/>
  <c r="E21" i="1" s="1"/>
  <c r="E16" i="1"/>
  <c r="E17" i="1"/>
  <c r="E19" i="1"/>
  <c r="E20" i="1"/>
  <c r="C24" i="1" l="1"/>
  <c r="C26" i="1" s="1"/>
  <c r="C28" i="1" s="1"/>
  <c r="E24" i="1"/>
  <c r="E26" i="1" s="1"/>
  <c r="D26" i="1" l="1"/>
  <c r="E28" i="1"/>
  <c r="D28" i="1" s="1"/>
  <c r="D24" i="1"/>
</calcChain>
</file>

<file path=xl/sharedStrings.xml><?xml version="1.0" encoding="utf-8"?>
<sst xmlns="http://schemas.openxmlformats.org/spreadsheetml/2006/main" count="64" uniqueCount="33">
  <si>
    <t>Pilot</t>
  </si>
  <si>
    <t>Copilot</t>
  </si>
  <si>
    <t>Rear Seat 1</t>
  </si>
  <si>
    <t>Rear Seat 2</t>
  </si>
  <si>
    <t>Aircraft Registration:</t>
  </si>
  <si>
    <t>Aircraft Type:</t>
  </si>
  <si>
    <t>Position</t>
  </si>
  <si>
    <t>Qty</t>
  </si>
  <si>
    <r>
      <t xml:space="preserve">Arm 
</t>
    </r>
    <r>
      <rPr>
        <b/>
        <sz val="8"/>
        <rFont val="Arial"/>
        <family val="2"/>
      </rPr>
      <t>(in.)</t>
    </r>
  </si>
  <si>
    <t>wt</t>
  </si>
  <si>
    <t>cg</t>
  </si>
  <si>
    <t>Envelope</t>
  </si>
  <si>
    <t>N183CF</t>
  </si>
  <si>
    <t>PA28-181 ARCHER III</t>
  </si>
  <si>
    <t>Aircraft SN:</t>
  </si>
  <si>
    <t>Moment (in-lbs.)</t>
  </si>
  <si>
    <r>
      <t>Basic Empty Weight</t>
    </r>
    <r>
      <rPr>
        <sz val="7"/>
        <rFont val="Arial"/>
        <family val="2"/>
      </rPr>
      <t xml:space="preserve">  (from Aircraft POH)</t>
    </r>
  </si>
  <si>
    <r>
      <t>Landing Weight (</t>
    </r>
    <r>
      <rPr>
        <i/>
        <sz val="10"/>
        <rFont val="Arial"/>
        <family val="2"/>
      </rPr>
      <t>lbs.</t>
    </r>
    <r>
      <rPr>
        <sz val="10"/>
        <rFont val="Arial"/>
        <family val="2"/>
      </rPr>
      <t>)</t>
    </r>
  </si>
  <si>
    <t>Takeoff Weight (lbs.)</t>
  </si>
  <si>
    <r>
      <t>Taxi, Runup (</t>
    </r>
    <r>
      <rPr>
        <i/>
        <sz val="10"/>
        <rFont val="Arial"/>
        <family val="2"/>
      </rPr>
      <t>gals.</t>
    </r>
    <r>
      <rPr>
        <sz val="10"/>
        <rFont val="Arial"/>
        <family val="2"/>
      </rPr>
      <t>)</t>
    </r>
  </si>
  <si>
    <t>Ramp Weight (2558 lbs. max)</t>
  </si>
  <si>
    <t>Fuel (48 Gal max) (6lbs./gal)</t>
  </si>
  <si>
    <t>Baggage (200 lbs. max)</t>
  </si>
  <si>
    <t>Fill in the grey boxes as required</t>
  </si>
  <si>
    <t>Weight and Balance Form</t>
  </si>
  <si>
    <r>
      <t xml:space="preserve">Weight 
</t>
    </r>
    <r>
      <rPr>
        <b/>
        <sz val="8"/>
        <rFont val="Arial"/>
        <family val="2"/>
      </rPr>
      <t>(lbs.)</t>
    </r>
  </si>
  <si>
    <t>N184CF</t>
  </si>
  <si>
    <t>Flight time in hours (10 gal/hr)</t>
  </si>
  <si>
    <t>Max Payload based on current fuel</t>
  </si>
  <si>
    <t>gals</t>
  </si>
  <si>
    <t>lbs</t>
  </si>
  <si>
    <t xml:space="preserve">Max allowed fuel based on loading </t>
  </si>
  <si>
    <t>Revised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</si>
</sst>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b/>
      <sz val="11"/>
      <color theme="4" tint="-0.249977111117893"/>
      <name val="Arial"/>
      <family val="2"/>
    </font>
    <font>
      <b/>
      <i/>
      <sz val="10"/>
      <color theme="9" tint="-0.249977111117893"/>
      <name val="Arial"/>
      <family val="2"/>
    </font>
    <font>
      <b/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5" fillId="0" borderId="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" fillId="0" borderId="7" xfId="0" applyFont="1" applyFill="1" applyBorder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vertical="center"/>
    </xf>
    <xf numFmtId="164" fontId="5" fillId="0" borderId="5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1" fontId="7" fillId="0" borderId="0" xfId="0" applyNumberFormat="1" applyFont="1" applyFill="1" applyBorder="1" applyAlignment="1" applyProtection="1">
      <alignment horizontal="left"/>
    </xf>
    <xf numFmtId="0" fontId="14" fillId="0" borderId="8" xfId="0" applyFont="1" applyFill="1" applyBorder="1" applyAlignment="1" applyProtection="1">
      <alignment horizontal="right" vertical="center"/>
    </xf>
    <xf numFmtId="1" fontId="5" fillId="0" borderId="21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/>
    </xf>
    <xf numFmtId="164" fontId="5" fillId="0" borderId="6" xfId="0" applyNumberFormat="1" applyFont="1" applyFill="1" applyBorder="1" applyAlignment="1" applyProtection="1">
      <alignment horizontal="center"/>
    </xf>
    <xf numFmtId="1" fontId="5" fillId="0" borderId="22" xfId="0" applyNumberFormat="1" applyFont="1" applyFill="1" applyBorder="1" applyAlignment="1" applyProtection="1">
      <alignment horizontal="center"/>
    </xf>
    <xf numFmtId="164" fontId="5" fillId="0" borderId="20" xfId="0" applyNumberFormat="1" applyFont="1" applyFill="1" applyBorder="1" applyAlignment="1" applyProtection="1">
      <alignment horizontal="center"/>
    </xf>
    <xf numFmtId="1" fontId="5" fillId="0" borderId="23" xfId="0" applyNumberFormat="1" applyFont="1" applyFill="1" applyBorder="1" applyAlignment="1" applyProtection="1">
      <alignment horizontal="center"/>
    </xf>
    <xf numFmtId="164" fontId="5" fillId="0" borderId="5" xfId="0" applyNumberFormat="1" applyFont="1" applyFill="1" applyBorder="1" applyAlignment="1" applyProtection="1">
      <alignment horizontal="center"/>
    </xf>
    <xf numFmtId="1" fontId="5" fillId="0" borderId="21" xfId="0" applyNumberFormat="1" applyFont="1" applyFill="1" applyBorder="1" applyAlignment="1" applyProtection="1">
      <alignment horizontal="center"/>
    </xf>
    <xf numFmtId="164" fontId="5" fillId="0" borderId="9" xfId="0" applyNumberFormat="1" applyFont="1" applyFill="1" applyBorder="1" applyAlignment="1" applyProtection="1">
      <alignment horizontal="center"/>
    </xf>
    <xf numFmtId="1" fontId="5" fillId="0" borderId="24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5" fillId="2" borderId="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25" xfId="0" applyBorder="1" applyProtection="1"/>
    <xf numFmtId="0" fontId="0" fillId="0" borderId="26" xfId="0" applyBorder="1" applyProtection="1"/>
    <xf numFmtId="0" fontId="0" fillId="0" borderId="27" xfId="0" applyBorder="1" applyProtection="1"/>
    <xf numFmtId="0" fontId="0" fillId="0" borderId="12" xfId="0" applyBorder="1" applyProtection="1"/>
    <xf numFmtId="0" fontId="0" fillId="0" borderId="0" xfId="0" applyBorder="1" applyProtection="1"/>
    <xf numFmtId="0" fontId="0" fillId="0" borderId="11" xfId="0" applyBorder="1" applyProtection="1"/>
    <xf numFmtId="0" fontId="7" fillId="0" borderId="12" xfId="0" applyFont="1" applyFill="1" applyBorder="1" applyAlignment="1" applyProtection="1">
      <alignment horizontal="right"/>
    </xf>
    <xf numFmtId="0" fontId="5" fillId="0" borderId="11" xfId="0" applyFont="1" applyFill="1" applyBorder="1" applyProtection="1"/>
    <xf numFmtId="0" fontId="6" fillId="0" borderId="11" xfId="0" applyFont="1" applyFill="1" applyBorder="1" applyAlignment="1" applyProtection="1">
      <alignment wrapText="1"/>
    </xf>
    <xf numFmtId="0" fontId="0" fillId="3" borderId="0" xfId="0" applyFill="1" applyProtection="1"/>
    <xf numFmtId="0" fontId="0" fillId="3" borderId="0" xfId="0" applyFill="1"/>
    <xf numFmtId="0" fontId="4" fillId="3" borderId="0" xfId="0" applyFont="1" applyFill="1" applyAlignment="1" applyProtection="1"/>
    <xf numFmtId="0" fontId="8" fillId="3" borderId="0" xfId="0" applyFont="1" applyFill="1" applyAlignment="1" applyProtection="1">
      <alignment vertical="center"/>
    </xf>
    <xf numFmtId="0" fontId="6" fillId="3" borderId="0" xfId="0" applyFont="1" applyFill="1" applyBorder="1" applyAlignment="1" applyProtection="1">
      <alignment wrapText="1"/>
    </xf>
    <xf numFmtId="0" fontId="0" fillId="3" borderId="0" xfId="0" applyFill="1" applyBorder="1"/>
    <xf numFmtId="1" fontId="11" fillId="0" borderId="4" xfId="0" applyNumberFormat="1" applyFont="1" applyBorder="1" applyAlignment="1" applyProtection="1">
      <alignment horizontal="center"/>
    </xf>
    <xf numFmtId="164" fontId="5" fillId="0" borderId="4" xfId="0" applyNumberFormat="1" applyFont="1" applyFill="1" applyBorder="1" applyAlignment="1" applyProtection="1">
      <alignment horizontal="center"/>
    </xf>
    <xf numFmtId="14" fontId="5" fillId="0" borderId="11" xfId="0" applyNumberFormat="1" applyFont="1" applyFill="1" applyBorder="1" applyProtection="1"/>
    <xf numFmtId="0" fontId="5" fillId="0" borderId="0" xfId="0" applyFont="1" applyBorder="1" applyProtection="1"/>
    <xf numFmtId="0" fontId="2" fillId="0" borderId="0" xfId="0" applyFont="1" applyBorder="1" applyProtection="1"/>
    <xf numFmtId="0" fontId="0" fillId="0" borderId="14" xfId="0" applyBorder="1" applyProtection="1"/>
    <xf numFmtId="0" fontId="0" fillId="0" borderId="1" xfId="0" applyBorder="1" applyProtection="1"/>
    <xf numFmtId="0" fontId="0" fillId="0" borderId="28" xfId="0" applyBorder="1" applyProtection="1"/>
    <xf numFmtId="0" fontId="5" fillId="0" borderId="19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1" xfId="0" applyBorder="1" applyAlignment="1">
      <alignment horizontal="left"/>
    </xf>
    <xf numFmtId="0" fontId="5" fillId="0" borderId="1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 vertical="center"/>
    </xf>
    <xf numFmtId="0" fontId="12" fillId="0" borderId="17" xfId="0" applyFont="1" applyFill="1" applyBorder="1" applyAlignment="1" applyProtection="1">
      <alignment horizontal="center" vertical="center"/>
    </xf>
    <xf numFmtId="0" fontId="12" fillId="0" borderId="18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strike val="0"/>
      </font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333333"/>
      <color rgb="FF0000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N183CF</a:t>
            </a:r>
            <a:r>
              <a:rPr lang="en-US" baseline="0"/>
              <a:t> Weight &amp; Balance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40908737145435"/>
          <c:y val="0.10875808075749911"/>
          <c:w val="0.84415333825459316"/>
          <c:h val="0.7643165103349393"/>
        </c:manualLayout>
      </c:layout>
      <c:scatterChart>
        <c:scatterStyle val="lineMarker"/>
        <c:varyColors val="0"/>
        <c:ser>
          <c:idx val="2"/>
          <c:order val="0"/>
          <c:tx>
            <c:v>Envelope</c:v>
          </c:tx>
          <c:spPr>
            <a:ln w="15875" cap="rnd">
              <a:solidFill>
                <a:schemeClr val="tx2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'Weight &amp; Balance'!$C$33:$C$40</c:f>
              <c:numCache>
                <c:formatCode>General</c:formatCode>
                <c:ptCount val="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88.5</c:v>
                </c:pt>
                <c:pt idx="5">
                  <c:v>93</c:v>
                </c:pt>
                <c:pt idx="6">
                  <c:v>93</c:v>
                </c:pt>
                <c:pt idx="7">
                  <c:v>82</c:v>
                </c:pt>
              </c:numCache>
            </c:numRef>
          </c:xVal>
          <c:yVal>
            <c:numRef>
              <c:f>'Weight &amp; Balance'!$B$33:$B$40</c:f>
              <c:numCache>
                <c:formatCode>General</c:formatCode>
                <c:ptCount val="8"/>
                <c:pt idx="0">
                  <c:v>1600</c:v>
                </c:pt>
                <c:pt idx="1">
                  <c:v>1700</c:v>
                </c:pt>
                <c:pt idx="2">
                  <c:v>1800</c:v>
                </c:pt>
                <c:pt idx="3">
                  <c:v>2050</c:v>
                </c:pt>
                <c:pt idx="4">
                  <c:v>2558</c:v>
                </c:pt>
                <c:pt idx="5">
                  <c:v>2558</c:v>
                </c:pt>
                <c:pt idx="6">
                  <c:v>1600</c:v>
                </c:pt>
                <c:pt idx="7">
                  <c:v>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21-44AF-85C5-309E84963396}"/>
            </c:ext>
          </c:extLst>
        </c:ser>
        <c:ser>
          <c:idx val="3"/>
          <c:order val="1"/>
          <c:tx>
            <c:v>Fuel Burn</c:v>
          </c:tx>
          <c:spPr>
            <a:ln w="9525" cap="rnd">
              <a:solidFill>
                <a:srgbClr val="92D05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C00000"/>
                </a:soli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9-CB21-44AF-85C5-309E84963396}"/>
              </c:ext>
            </c:extLst>
          </c:dPt>
          <c:dPt>
            <c:idx val="1"/>
            <c:marker>
              <c:symbol val="circle"/>
              <c:size val="6"/>
              <c:spPr>
                <a:solidFill>
                  <a:srgbClr val="92D050"/>
                </a:soli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CB21-44AF-85C5-309E84963396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/>
                      <a:t>Landing wt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B21-44AF-85C5-309E84963396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/>
                      <a:t>Takeoff Wt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B21-44AF-85C5-309E849633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('Weight &amp; Balance'!$D$28,'Weight &amp; Balance'!$D$26)</c:f>
              <c:numCache>
                <c:formatCode>0.0</c:formatCode>
                <c:ptCount val="2"/>
                <c:pt idx="0">
                  <c:v>89.804703832752622</c:v>
                </c:pt>
                <c:pt idx="1">
                  <c:v>90.123303352412108</c:v>
                </c:pt>
              </c:numCache>
            </c:numRef>
          </c:xVal>
          <c:yVal>
            <c:numRef>
              <c:f>('Weight &amp; Balance'!$C$28,'Weight &amp; Balance'!$C$26)</c:f>
              <c:numCache>
                <c:formatCode>General</c:formatCode>
                <c:ptCount val="2"/>
                <c:pt idx="0">
                  <c:v>2296</c:v>
                </c:pt>
                <c:pt idx="1">
                  <c:v>2446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B21-44AF-85C5-309E849633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13320"/>
        <c:axId val="1"/>
      </c:scatterChart>
      <c:valAx>
        <c:axId val="535613320"/>
        <c:scaling>
          <c:orientation val="minMax"/>
          <c:max val="96"/>
          <c:min val="8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C.G. - Inches Aft of Datum</a:t>
                </a:r>
              </a:p>
            </c:rich>
          </c:tx>
          <c:layout>
            <c:manualLayout>
              <c:xMode val="edge"/>
              <c:yMode val="edge"/>
              <c:x val="0.37421892249299465"/>
              <c:y val="0.91703832459135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7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(lbs)</a:t>
                </a:r>
              </a:p>
            </c:rich>
          </c:tx>
          <c:layout>
            <c:manualLayout>
              <c:xMode val="edge"/>
              <c:yMode val="edge"/>
              <c:x val="9.7847358121330719E-3"/>
              <c:y val="0.3806156529091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13320"/>
        <c:crosses val="autoZero"/>
        <c:crossBetween val="midCat"/>
        <c:majorUnit val="200"/>
        <c:minorUnit val="5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2551834543376666"/>
          <c:y val="9.302523199093593E-2"/>
          <c:w val="0.17928341644614001"/>
          <c:h val="6.027076889140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5000">
          <a:schemeClr val="accent1">
            <a:lumMod val="89000"/>
          </a:schemeClr>
        </a:gs>
        <a:gs pos="23000">
          <a:schemeClr val="accent1">
            <a:lumMod val="89000"/>
          </a:schemeClr>
        </a:gs>
        <a:gs pos="69000">
          <a:schemeClr val="accent1">
            <a:lumMod val="75000"/>
          </a:schemeClr>
        </a:gs>
        <a:gs pos="97000">
          <a:schemeClr val="accent1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N184CF</a:t>
            </a:r>
            <a:r>
              <a:rPr lang="en-US" baseline="0"/>
              <a:t> Weight &amp; Balance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40908737145435"/>
          <c:y val="0.10875808075749911"/>
          <c:w val="0.84415333825459316"/>
          <c:h val="0.7643165103349393"/>
        </c:manualLayout>
      </c:layout>
      <c:scatterChart>
        <c:scatterStyle val="lineMarker"/>
        <c:varyColors val="0"/>
        <c:ser>
          <c:idx val="2"/>
          <c:order val="0"/>
          <c:tx>
            <c:v>Envelope</c:v>
          </c:tx>
          <c:spPr>
            <a:ln w="15875" cap="rnd">
              <a:solidFill>
                <a:schemeClr val="tx2">
                  <a:lumMod val="5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xVal>
            <c:numRef>
              <c:f>'Weight &amp; Balance'!$I$33:$I$40</c:f>
              <c:numCache>
                <c:formatCode>General</c:formatCode>
                <c:ptCount val="8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88.5</c:v>
                </c:pt>
                <c:pt idx="5">
                  <c:v>93</c:v>
                </c:pt>
                <c:pt idx="6">
                  <c:v>93</c:v>
                </c:pt>
                <c:pt idx="7">
                  <c:v>82</c:v>
                </c:pt>
              </c:numCache>
            </c:numRef>
          </c:xVal>
          <c:yVal>
            <c:numRef>
              <c:f>'Weight &amp; Balance'!$H$33:$H$40</c:f>
              <c:numCache>
                <c:formatCode>General</c:formatCode>
                <c:ptCount val="8"/>
                <c:pt idx="0">
                  <c:v>1600</c:v>
                </c:pt>
                <c:pt idx="1">
                  <c:v>1700</c:v>
                </c:pt>
                <c:pt idx="2">
                  <c:v>1800</c:v>
                </c:pt>
                <c:pt idx="3">
                  <c:v>2050</c:v>
                </c:pt>
                <c:pt idx="4">
                  <c:v>2558</c:v>
                </c:pt>
                <c:pt idx="5">
                  <c:v>2558</c:v>
                </c:pt>
                <c:pt idx="6">
                  <c:v>1600</c:v>
                </c:pt>
                <c:pt idx="7">
                  <c:v>1600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08-4273-A788-18676011AF7A}"/>
            </c:ext>
          </c:extLst>
        </c:ser>
        <c:ser>
          <c:idx val="3"/>
          <c:order val="1"/>
          <c:tx>
            <c:v>Fuel Burn</c:v>
          </c:tx>
          <c:spPr>
            <a:ln w="9525" cap="rnd">
              <a:solidFill>
                <a:srgbClr val="92D05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0"/>
            <c:marker>
              <c:symbol val="circle"/>
              <c:size val="6"/>
              <c:spPr>
                <a:solidFill>
                  <a:srgbClr val="92D050"/>
                </a:soli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7408-4273-A788-18676011AF7A}"/>
              </c:ext>
            </c:extLst>
          </c:dPt>
          <c:dPt>
            <c:idx val="1"/>
            <c:marker>
              <c:symbol val="circle"/>
              <c:size val="6"/>
              <c:spPr>
                <a:solidFill>
                  <a:srgbClr val="FF0000"/>
                </a:soli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7408-4273-A788-18676011AF7A}"/>
              </c:ext>
            </c:extLst>
          </c:dPt>
          <c:dLbls>
            <c:dLbl>
              <c:idx val="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/>
                      <a:t>Takeoff Wt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408-4273-A788-18676011AF7A}"/>
                </c:ext>
              </c:extLst>
            </c:dLbl>
            <c:dLbl>
              <c:idx val="1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50" b="0" i="0" u="none" strike="noStrike" kern="1200" baseline="0">
                        <a:solidFill>
                          <a:schemeClr val="lt1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050"/>
                      <a:t>Landing Wt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lt1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08-4273-A788-18676011AF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xVal>
            <c:numRef>
              <c:f>('Weight &amp; Balance'!$J$26,'Weight &amp; Balance'!$J$28)</c:f>
              <c:numCache>
                <c:formatCode>0.0</c:formatCode>
                <c:ptCount val="2"/>
                <c:pt idx="0">
                  <c:v>88.459270516717311</c:v>
                </c:pt>
                <c:pt idx="1">
                  <c:v>87.984024219841629</c:v>
                </c:pt>
              </c:numCache>
            </c:numRef>
          </c:xVal>
          <c:yVal>
            <c:numRef>
              <c:f>('Weight &amp; Balance'!$I$26,'Weight &amp; Balance'!$I$28)</c:f>
              <c:numCache>
                <c:formatCode>General</c:formatCode>
                <c:ptCount val="2"/>
                <c:pt idx="0">
                  <c:v>2303</c:v>
                </c:pt>
                <c:pt idx="1">
                  <c:v>2147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408-4273-A788-18676011A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5613320"/>
        <c:axId val="1"/>
      </c:scatterChart>
      <c:valAx>
        <c:axId val="535613320"/>
        <c:scaling>
          <c:orientation val="minMax"/>
          <c:max val="96"/>
          <c:min val="8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C.G. - Inches Aft of Datum</a:t>
                </a:r>
              </a:p>
            </c:rich>
          </c:tx>
          <c:layout>
            <c:manualLayout>
              <c:xMode val="edge"/>
              <c:yMode val="edge"/>
              <c:x val="0.37421892249299465"/>
              <c:y val="0.917038324591357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700"/>
          <c:min val="15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Weight (lbs)</a:t>
                </a:r>
              </a:p>
            </c:rich>
          </c:tx>
          <c:layout>
            <c:manualLayout>
              <c:xMode val="edge"/>
              <c:yMode val="edge"/>
              <c:x val="9.7847358121330719E-3"/>
              <c:y val="0.3806156529091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613320"/>
        <c:crosses val="autoZero"/>
        <c:crossBetween val="midCat"/>
        <c:majorUnit val="200"/>
        <c:minorUnit val="5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2551834543376666"/>
          <c:y val="9.302523199093593E-2"/>
          <c:w val="0.17928341644614001"/>
          <c:h val="6.0270768891406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15000">
          <a:schemeClr val="accent1">
            <a:lumMod val="89000"/>
          </a:schemeClr>
        </a:gs>
        <a:gs pos="23000">
          <a:schemeClr val="accent1">
            <a:lumMod val="89000"/>
          </a:schemeClr>
        </a:gs>
        <a:gs pos="69000">
          <a:schemeClr val="accent1">
            <a:lumMod val="75000"/>
          </a:schemeClr>
        </a:gs>
        <a:gs pos="97000">
          <a:schemeClr val="accent1">
            <a:lumMod val="70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13138</xdr:colOff>
      <xdr:row>28</xdr:row>
      <xdr:rowOff>19998</xdr:rowOff>
    </xdr:from>
    <xdr:to>
      <xdr:col>4</xdr:col>
      <xdr:colOff>685490</xdr:colOff>
      <xdr:row>51</xdr:row>
      <xdr:rowOff>156883</xdr:rowOff>
    </xdr:to>
    <xdr:graphicFrame macro="">
      <xdr:nvGraphicFramePr>
        <xdr:cNvPr id="3" name="Chart 14">
          <a:extLst>
            <a:ext uri="{FF2B5EF4-FFF2-40B4-BE49-F238E27FC236}">
              <a16:creationId xmlns:a16="http://schemas.microsoft.com/office/drawing/2014/main" id="{70A2B59E-545A-4B05-8203-168E5AED4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11205</xdr:colOff>
      <xdr:row>28</xdr:row>
      <xdr:rowOff>19997</xdr:rowOff>
    </xdr:from>
    <xdr:to>
      <xdr:col>10</xdr:col>
      <xdr:colOff>717176</xdr:colOff>
      <xdr:row>51</xdr:row>
      <xdr:rowOff>156882</xdr:rowOff>
    </xdr:to>
    <xdr:graphicFrame macro="">
      <xdr:nvGraphicFramePr>
        <xdr:cNvPr id="4" name="Chart 14">
          <a:extLst>
            <a:ext uri="{FF2B5EF4-FFF2-40B4-BE49-F238E27FC236}">
              <a16:creationId xmlns:a16="http://schemas.microsoft.com/office/drawing/2014/main" id="{70A2B59E-545A-4B05-8203-168E5AED4F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56030</xdr:colOff>
      <xdr:row>0</xdr:row>
      <xdr:rowOff>47840</xdr:rowOff>
    </xdr:from>
    <xdr:to>
      <xdr:col>10</xdr:col>
      <xdr:colOff>690843</xdr:colOff>
      <xdr:row>7</xdr:row>
      <xdr:rowOff>145677</xdr:rowOff>
    </xdr:to>
    <xdr:pic>
      <xdr:nvPicPr>
        <xdr:cNvPr id="5" name="Picture 4" descr="\\padata\ch_flyers\Private\Marketing\ART\CherokeeFlyersLog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9471" y="47840"/>
          <a:ext cx="5094754" cy="11960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56030</xdr:colOff>
      <xdr:row>0</xdr:row>
      <xdr:rowOff>22412</xdr:rowOff>
    </xdr:from>
    <xdr:to>
      <xdr:col>4</xdr:col>
      <xdr:colOff>578784</xdr:colOff>
      <xdr:row>7</xdr:row>
      <xdr:rowOff>120249</xdr:rowOff>
    </xdr:to>
    <xdr:pic>
      <xdr:nvPicPr>
        <xdr:cNvPr id="7" name="Picture 6" descr="\\padata\ch_flyers\Private\Marketing\ART\CherokeeFlyersLogo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0" y="22412"/>
          <a:ext cx="5094754" cy="119601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11</xdr:col>
      <xdr:colOff>134470</xdr:colOff>
      <xdr:row>0</xdr:row>
      <xdr:rowOff>33617</xdr:rowOff>
    </xdr:from>
    <xdr:to>
      <xdr:col>14</xdr:col>
      <xdr:colOff>403413</xdr:colOff>
      <xdr:row>7</xdr:row>
      <xdr:rowOff>112059</xdr:rowOff>
    </xdr:to>
    <xdr:sp macro="" textlink="">
      <xdr:nvSpPr>
        <xdr:cNvPr id="2" name="TextBox 1"/>
        <xdr:cNvSpPr txBox="1"/>
      </xdr:nvSpPr>
      <xdr:spPr>
        <a:xfrm>
          <a:off x="11105029" y="33617"/>
          <a:ext cx="2084296" cy="1176618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DISCLAIMER:</a:t>
          </a:r>
        </a:p>
        <a:p>
          <a:pPr algn="l"/>
          <a:r>
            <a:rPr lang="en-US" sz="1200" b="1">
              <a:solidFill>
                <a:srgbClr val="FF0000"/>
              </a:solidFill>
            </a:rPr>
            <a:t>THIS WEIGHT AND BALANCE</a:t>
          </a:r>
          <a:r>
            <a:rPr lang="en-US" sz="1200" b="1" baseline="0">
              <a:solidFill>
                <a:srgbClr val="FF0000"/>
              </a:solidFill>
            </a:rPr>
            <a:t> FILE IS FOR REFERENCE PURPOSES ONLY. PILOTS ARE RESPONSIBLE FOR VERIFYING ACCURACY WITH POH.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74"/>
  <sheetViews>
    <sheetView tabSelected="1" zoomScale="85" zoomScaleNormal="85" workbookViewId="0">
      <selection activeCell="I19" sqref="I19"/>
    </sheetView>
  </sheetViews>
  <sheetFormatPr defaultRowHeight="12.75" x14ac:dyDescent="0.2"/>
  <cols>
    <col min="1" max="1" width="35.85546875" bestFit="1" customWidth="1"/>
    <col min="2" max="2" width="9.28515625" customWidth="1"/>
    <col min="3" max="3" width="12.28515625" bestFit="1" customWidth="1"/>
    <col min="4" max="4" width="11.28515625" customWidth="1"/>
    <col min="5" max="5" width="10.5703125" customWidth="1"/>
    <col min="6" max="6" width="9.140625" style="39"/>
    <col min="7" max="7" width="35.42578125" style="39" bestFit="1" customWidth="1"/>
    <col min="8" max="8" width="12" style="39" customWidth="1"/>
    <col min="9" max="9" width="9.140625" style="39"/>
    <col min="10" max="10" width="10.42578125" style="39" customWidth="1"/>
    <col min="11" max="11" width="10.7109375" style="39" customWidth="1"/>
    <col min="12" max="70" width="9.140625" style="39"/>
  </cols>
  <sheetData>
    <row r="1" spans="1:12" x14ac:dyDescent="0.2">
      <c r="A1" s="29"/>
      <c r="B1" s="30"/>
      <c r="C1" s="30"/>
      <c r="D1" s="30"/>
      <c r="E1" s="31"/>
      <c r="F1" s="38"/>
      <c r="G1" s="29"/>
      <c r="H1" s="30"/>
      <c r="I1" s="30"/>
      <c r="J1" s="30"/>
      <c r="K1" s="31"/>
      <c r="L1" s="38"/>
    </row>
    <row r="2" spans="1:12" x14ac:dyDescent="0.2">
      <c r="A2" s="32"/>
      <c r="B2" s="33"/>
      <c r="C2" s="33"/>
      <c r="D2" s="33"/>
      <c r="E2" s="34"/>
      <c r="F2" s="38"/>
      <c r="G2" s="32"/>
      <c r="H2" s="33"/>
      <c r="I2" s="33"/>
      <c r="J2" s="33"/>
      <c r="K2" s="34"/>
      <c r="L2" s="38"/>
    </row>
    <row r="3" spans="1:12" x14ac:dyDescent="0.2">
      <c r="A3" s="32"/>
      <c r="B3" s="33"/>
      <c r="C3" s="33"/>
      <c r="D3" s="33"/>
      <c r="E3" s="34"/>
      <c r="F3" s="38"/>
      <c r="G3" s="32"/>
      <c r="H3" s="33"/>
      <c r="I3" s="33"/>
      <c r="J3" s="33"/>
      <c r="K3" s="34"/>
      <c r="L3" s="38"/>
    </row>
    <row r="4" spans="1:12" x14ac:dyDescent="0.2">
      <c r="A4" s="32"/>
      <c r="B4" s="33"/>
      <c r="C4" s="33"/>
      <c r="D4" s="33"/>
      <c r="E4" s="34"/>
      <c r="F4" s="38"/>
      <c r="G4" s="32"/>
      <c r="H4" s="33"/>
      <c r="I4" s="33"/>
      <c r="J4" s="33"/>
      <c r="K4" s="34"/>
      <c r="L4" s="38"/>
    </row>
    <row r="5" spans="1:12" x14ac:dyDescent="0.2">
      <c r="A5" s="32"/>
      <c r="B5" s="33"/>
      <c r="C5" s="33"/>
      <c r="D5" s="33"/>
      <c r="E5" s="34"/>
      <c r="F5" s="38"/>
      <c r="G5" s="32"/>
      <c r="H5" s="33"/>
      <c r="I5" s="33"/>
      <c r="J5" s="33"/>
      <c r="K5" s="34"/>
      <c r="L5" s="38"/>
    </row>
    <row r="6" spans="1:12" x14ac:dyDescent="0.2">
      <c r="A6" s="32"/>
      <c r="B6" s="33"/>
      <c r="C6" s="33"/>
      <c r="D6" s="33"/>
      <c r="E6" s="34"/>
      <c r="F6" s="38"/>
      <c r="G6" s="32"/>
      <c r="H6" s="33"/>
      <c r="I6" s="33"/>
      <c r="J6" s="33"/>
      <c r="K6" s="34"/>
      <c r="L6" s="38"/>
    </row>
    <row r="7" spans="1:12" x14ac:dyDescent="0.2">
      <c r="A7" s="32"/>
      <c r="B7" s="33"/>
      <c r="C7" s="33"/>
      <c r="D7" s="33"/>
      <c r="E7" s="34"/>
      <c r="F7" s="38"/>
      <c r="G7" s="32"/>
      <c r="H7" s="33"/>
      <c r="I7" s="33"/>
      <c r="J7" s="33"/>
      <c r="K7" s="34"/>
      <c r="L7" s="38"/>
    </row>
    <row r="8" spans="1:12" x14ac:dyDescent="0.2">
      <c r="A8" s="32"/>
      <c r="B8" s="33"/>
      <c r="C8" s="33"/>
      <c r="D8" s="33"/>
      <c r="E8" s="34"/>
      <c r="F8" s="38"/>
      <c r="G8" s="32"/>
      <c r="H8" s="33"/>
      <c r="I8" s="33"/>
      <c r="J8" s="33"/>
      <c r="K8" s="34"/>
      <c r="L8" s="38"/>
    </row>
    <row r="9" spans="1:12" ht="18" x14ac:dyDescent="0.25">
      <c r="A9" s="59" t="s">
        <v>24</v>
      </c>
      <c r="B9" s="60"/>
      <c r="C9" s="60"/>
      <c r="D9" s="60"/>
      <c r="E9" s="61"/>
      <c r="F9" s="40"/>
      <c r="G9" s="59" t="s">
        <v>24</v>
      </c>
      <c r="H9" s="60"/>
      <c r="I9" s="60"/>
      <c r="J9" s="60"/>
      <c r="K9" s="61"/>
      <c r="L9" s="40"/>
    </row>
    <row r="10" spans="1:12" ht="18.75" customHeight="1" x14ac:dyDescent="0.25">
      <c r="A10" s="35" t="s">
        <v>4</v>
      </c>
      <c r="B10" s="11" t="s">
        <v>12</v>
      </c>
      <c r="C10" s="33"/>
      <c r="D10" s="65" t="s">
        <v>32</v>
      </c>
      <c r="E10" s="36"/>
      <c r="F10" s="41"/>
      <c r="G10" s="35" t="s">
        <v>4</v>
      </c>
      <c r="H10" s="15" t="s">
        <v>26</v>
      </c>
      <c r="I10" s="33"/>
      <c r="J10" s="65" t="s">
        <v>32</v>
      </c>
      <c r="K10" s="46">
        <v>43689</v>
      </c>
      <c r="L10" s="41"/>
    </row>
    <row r="11" spans="1:12" ht="15" x14ac:dyDescent="0.25">
      <c r="A11" s="35" t="s">
        <v>5</v>
      </c>
      <c r="B11" s="10" t="s">
        <v>13</v>
      </c>
      <c r="C11" s="33"/>
      <c r="D11" s="33"/>
      <c r="E11" s="36"/>
      <c r="F11" s="41"/>
      <c r="G11" s="35" t="s">
        <v>5</v>
      </c>
      <c r="H11" s="10" t="s">
        <v>13</v>
      </c>
      <c r="I11" s="33"/>
      <c r="J11" s="33"/>
      <c r="K11" s="36"/>
      <c r="L11" s="41"/>
    </row>
    <row r="12" spans="1:12" ht="15.75" thickBot="1" x14ac:dyDescent="0.3">
      <c r="A12" s="35" t="s">
        <v>14</v>
      </c>
      <c r="B12" s="12">
        <v>2843232</v>
      </c>
      <c r="C12" s="1"/>
      <c r="D12" s="2"/>
      <c r="E12" s="37"/>
      <c r="F12" s="42"/>
      <c r="G12" s="35" t="s">
        <v>14</v>
      </c>
      <c r="H12" s="12">
        <v>2843242</v>
      </c>
      <c r="I12" s="1"/>
      <c r="J12" s="2"/>
      <c r="K12" s="37"/>
      <c r="L12" s="42"/>
    </row>
    <row r="13" spans="1:12" ht="12.75" customHeight="1" thickBot="1" x14ac:dyDescent="0.25">
      <c r="A13" s="62" t="s">
        <v>23</v>
      </c>
      <c r="B13" s="63"/>
      <c r="C13" s="63"/>
      <c r="D13" s="63"/>
      <c r="E13" s="64"/>
      <c r="F13" s="43"/>
      <c r="G13" s="62" t="s">
        <v>23</v>
      </c>
      <c r="H13" s="63"/>
      <c r="I13" s="63"/>
      <c r="J13" s="63"/>
      <c r="K13" s="64"/>
      <c r="L13" s="43"/>
    </row>
    <row r="14" spans="1:12" ht="25.5" x14ac:dyDescent="0.2">
      <c r="A14" s="3" t="s">
        <v>6</v>
      </c>
      <c r="B14" s="9" t="s">
        <v>7</v>
      </c>
      <c r="C14" s="4" t="s">
        <v>25</v>
      </c>
      <c r="D14" s="4" t="s">
        <v>8</v>
      </c>
      <c r="E14" s="5" t="s">
        <v>15</v>
      </c>
      <c r="F14" s="43"/>
      <c r="G14" s="3" t="s">
        <v>6</v>
      </c>
      <c r="H14" s="9" t="s">
        <v>7</v>
      </c>
      <c r="I14" s="4" t="s">
        <v>25</v>
      </c>
      <c r="J14" s="4" t="s">
        <v>8</v>
      </c>
      <c r="K14" s="5" t="s">
        <v>15</v>
      </c>
      <c r="L14" s="43"/>
    </row>
    <row r="15" spans="1:12" x14ac:dyDescent="0.2">
      <c r="A15" s="55" t="s">
        <v>16</v>
      </c>
      <c r="B15" s="56"/>
      <c r="C15" s="8">
        <v>1644</v>
      </c>
      <c r="D15" s="7">
        <v>88.9</v>
      </c>
      <c r="E15" s="14">
        <f>D15*C15</f>
        <v>146151.6</v>
      </c>
      <c r="G15" s="55" t="s">
        <v>16</v>
      </c>
      <c r="H15" s="56"/>
      <c r="I15" s="8">
        <v>1692</v>
      </c>
      <c r="J15" s="7">
        <v>88.6</v>
      </c>
      <c r="K15" s="14">
        <f>J15*I15</f>
        <v>149911.19999999998</v>
      </c>
    </row>
    <row r="16" spans="1:12" x14ac:dyDescent="0.2">
      <c r="A16" s="55" t="s">
        <v>0</v>
      </c>
      <c r="B16" s="56"/>
      <c r="C16" s="27">
        <v>190</v>
      </c>
      <c r="D16" s="16">
        <v>80.5</v>
      </c>
      <c r="E16" s="17">
        <f t="shared" ref="E16:E19" si="0">C16*D16</f>
        <v>15295</v>
      </c>
      <c r="F16" s="43"/>
      <c r="G16" s="55" t="s">
        <v>0</v>
      </c>
      <c r="H16" s="56"/>
      <c r="I16" s="27">
        <v>150</v>
      </c>
      <c r="J16" s="16">
        <v>80.5</v>
      </c>
      <c r="K16" s="17">
        <f t="shared" ref="K16:K19" si="1">I16*J16</f>
        <v>12075</v>
      </c>
      <c r="L16" s="43"/>
    </row>
    <row r="17" spans="1:12" x14ac:dyDescent="0.2">
      <c r="A17" s="55" t="s">
        <v>1</v>
      </c>
      <c r="B17" s="56"/>
      <c r="C17" s="27">
        <v>180</v>
      </c>
      <c r="D17" s="16">
        <v>80.5</v>
      </c>
      <c r="E17" s="17">
        <f t="shared" si="0"/>
        <v>14490</v>
      </c>
      <c r="F17" s="43"/>
      <c r="G17" s="55" t="s">
        <v>1</v>
      </c>
      <c r="H17" s="56"/>
      <c r="I17" s="27">
        <v>175</v>
      </c>
      <c r="J17" s="16">
        <v>80.5</v>
      </c>
      <c r="K17" s="17">
        <f t="shared" si="1"/>
        <v>14087.5</v>
      </c>
      <c r="L17" s="43"/>
    </row>
    <row r="18" spans="1:12" x14ac:dyDescent="0.2">
      <c r="A18" s="55" t="s">
        <v>2</v>
      </c>
      <c r="B18" s="56"/>
      <c r="C18" s="27">
        <v>150</v>
      </c>
      <c r="D18" s="16">
        <v>118.1</v>
      </c>
      <c r="E18" s="17">
        <f t="shared" si="0"/>
        <v>17715</v>
      </c>
      <c r="F18" s="43"/>
      <c r="G18" s="55" t="s">
        <v>2</v>
      </c>
      <c r="H18" s="56"/>
      <c r="I18" s="27">
        <v>0</v>
      </c>
      <c r="J18" s="16">
        <v>118.1</v>
      </c>
      <c r="K18" s="17">
        <f t="shared" si="1"/>
        <v>0</v>
      </c>
      <c r="L18" s="43"/>
    </row>
    <row r="19" spans="1:12" x14ac:dyDescent="0.2">
      <c r="A19" s="55" t="s">
        <v>3</v>
      </c>
      <c r="B19" s="56"/>
      <c r="C19" s="27">
        <v>0</v>
      </c>
      <c r="D19" s="16">
        <v>118.1</v>
      </c>
      <c r="E19" s="17">
        <f t="shared" si="0"/>
        <v>0</v>
      </c>
      <c r="F19" s="43"/>
      <c r="G19" s="55" t="s">
        <v>3</v>
      </c>
      <c r="H19" s="56"/>
      <c r="I19" s="27">
        <v>0</v>
      </c>
      <c r="J19" s="16">
        <v>118.1</v>
      </c>
      <c r="K19" s="17">
        <f t="shared" si="1"/>
        <v>0</v>
      </c>
      <c r="L19" s="43"/>
    </row>
    <row r="20" spans="1:12" x14ac:dyDescent="0.2">
      <c r="A20" s="55" t="s">
        <v>22</v>
      </c>
      <c r="B20" s="56"/>
      <c r="C20" s="27">
        <v>0</v>
      </c>
      <c r="D20" s="16">
        <v>142.80000000000001</v>
      </c>
      <c r="E20" s="17">
        <f>C20*D20</f>
        <v>0</v>
      </c>
      <c r="F20" s="43"/>
      <c r="G20" s="55" t="s">
        <v>22</v>
      </c>
      <c r="H20" s="56"/>
      <c r="I20" s="27">
        <v>10</v>
      </c>
      <c r="J20" s="16">
        <v>142.80000000000001</v>
      </c>
      <c r="K20" s="17">
        <f>I20*J20</f>
        <v>1428</v>
      </c>
      <c r="L20" s="43"/>
    </row>
    <row r="21" spans="1:12" x14ac:dyDescent="0.2">
      <c r="A21" s="6" t="s">
        <v>21</v>
      </c>
      <c r="B21" s="27">
        <v>48</v>
      </c>
      <c r="C21" s="24">
        <f>B21*6</f>
        <v>288</v>
      </c>
      <c r="D21" s="18">
        <v>95</v>
      </c>
      <c r="E21" s="19">
        <f>C21*D21</f>
        <v>27360</v>
      </c>
      <c r="G21" s="6" t="s">
        <v>21</v>
      </c>
      <c r="H21" s="27">
        <v>48</v>
      </c>
      <c r="I21" s="24">
        <f>H21*6</f>
        <v>288</v>
      </c>
      <c r="J21" s="18">
        <v>95</v>
      </c>
      <c r="K21" s="19">
        <f>I21*J21</f>
        <v>27360</v>
      </c>
    </row>
    <row r="22" spans="1:12" x14ac:dyDescent="0.2">
      <c r="A22" s="13" t="s">
        <v>31</v>
      </c>
      <c r="B22" s="44">
        <f>IF(SUM(C15:C20)&lt;2270,48,(2558-(SUM(C15:C20)))/6)</f>
        <v>48</v>
      </c>
      <c r="C22" s="52" t="s">
        <v>29</v>
      </c>
      <c r="D22" s="53"/>
      <c r="E22" s="54"/>
      <c r="G22" s="13" t="s">
        <v>31</v>
      </c>
      <c r="H22" s="44">
        <f>IF(SUM(I15:I20)&lt;2270,48,(2558-(SUM(I15:I20)))/6)</f>
        <v>48</v>
      </c>
      <c r="I22" s="52" t="s">
        <v>29</v>
      </c>
      <c r="J22" s="53"/>
      <c r="K22" s="54"/>
    </row>
    <row r="23" spans="1:12" x14ac:dyDescent="0.2">
      <c r="A23" s="13" t="s">
        <v>28</v>
      </c>
      <c r="B23" s="26">
        <f>2558-C15-B21*6</f>
        <v>626</v>
      </c>
      <c r="C23" s="52" t="s">
        <v>30</v>
      </c>
      <c r="D23" s="53"/>
      <c r="E23" s="54"/>
      <c r="G23" s="13" t="s">
        <v>28</v>
      </c>
      <c r="H23" s="26">
        <f>2558-I15-H21*6</f>
        <v>578</v>
      </c>
      <c r="I23" s="52" t="s">
        <v>30</v>
      </c>
      <c r="J23" s="53"/>
      <c r="K23" s="54"/>
    </row>
    <row r="24" spans="1:12" x14ac:dyDescent="0.2">
      <c r="A24" s="55" t="s">
        <v>20</v>
      </c>
      <c r="B24" s="56"/>
      <c r="C24" s="24">
        <f>SUM(C14:C21)</f>
        <v>2452</v>
      </c>
      <c r="D24" s="20">
        <f>E24/C24</f>
        <v>90.135236541598701</v>
      </c>
      <c r="E24" s="21">
        <f>SUM(E14:E21)</f>
        <v>221011.6</v>
      </c>
      <c r="F24" s="43"/>
      <c r="G24" s="55" t="s">
        <v>20</v>
      </c>
      <c r="H24" s="56"/>
      <c r="I24" s="24">
        <f>SUM(I14:I21)</f>
        <v>2315</v>
      </c>
      <c r="J24" s="20">
        <f>K24/I24</f>
        <v>88.493174946004316</v>
      </c>
      <c r="K24" s="21">
        <f>SUM(K14:K21)</f>
        <v>204861.69999999998</v>
      </c>
      <c r="L24" s="43"/>
    </row>
    <row r="25" spans="1:12" x14ac:dyDescent="0.2">
      <c r="A25" s="6" t="s">
        <v>19</v>
      </c>
      <c r="B25" s="28">
        <v>1</v>
      </c>
      <c r="C25" s="24">
        <f>B25*6*-1</f>
        <v>-6</v>
      </c>
      <c r="D25" s="16">
        <v>95</v>
      </c>
      <c r="E25" s="17">
        <f>C25*D25</f>
        <v>-570</v>
      </c>
      <c r="F25" s="43"/>
      <c r="G25" s="6" t="s">
        <v>19</v>
      </c>
      <c r="H25" s="28">
        <v>2</v>
      </c>
      <c r="I25" s="24">
        <f>H25*6*-1</f>
        <v>-12</v>
      </c>
      <c r="J25" s="16">
        <v>95</v>
      </c>
      <c r="K25" s="17">
        <f>I25*J25</f>
        <v>-1140</v>
      </c>
      <c r="L25" s="43"/>
    </row>
    <row r="26" spans="1:12" x14ac:dyDescent="0.2">
      <c r="A26" s="55" t="s">
        <v>18</v>
      </c>
      <c r="B26" s="56"/>
      <c r="C26" s="24">
        <f>SUM(C24:C25)</f>
        <v>2446</v>
      </c>
      <c r="D26" s="45">
        <f>E26/C26</f>
        <v>90.123303352412108</v>
      </c>
      <c r="E26" s="17">
        <f>SUM(E24:E25)</f>
        <v>220441.60000000001</v>
      </c>
      <c r="F26" s="43"/>
      <c r="G26" s="55" t="s">
        <v>18</v>
      </c>
      <c r="H26" s="56"/>
      <c r="I26" s="24">
        <f>SUM(I24:I25)</f>
        <v>2303</v>
      </c>
      <c r="J26" s="45">
        <f>K26/I26</f>
        <v>88.459270516717311</v>
      </c>
      <c r="K26" s="17">
        <f>SUM(K24:K25)</f>
        <v>203721.69999999998</v>
      </c>
      <c r="L26" s="43"/>
    </row>
    <row r="27" spans="1:12" x14ac:dyDescent="0.2">
      <c r="A27" s="6" t="s">
        <v>27</v>
      </c>
      <c r="B27" s="28">
        <v>2.5</v>
      </c>
      <c r="C27" s="24">
        <f>B27*10*6*-1</f>
        <v>-150</v>
      </c>
      <c r="D27" s="16">
        <v>95</v>
      </c>
      <c r="E27" s="17">
        <f>C27*D27</f>
        <v>-14250</v>
      </c>
      <c r="F27" s="43"/>
      <c r="G27" s="6" t="s">
        <v>27</v>
      </c>
      <c r="H27" s="28">
        <v>2.6</v>
      </c>
      <c r="I27" s="24">
        <f>H27*10*6*-1</f>
        <v>-156</v>
      </c>
      <c r="J27" s="16">
        <v>95</v>
      </c>
      <c r="K27" s="17">
        <f>I27*J27</f>
        <v>-14820</v>
      </c>
      <c r="L27" s="43"/>
    </row>
    <row r="28" spans="1:12" ht="13.5" thickBot="1" x14ac:dyDescent="0.25">
      <c r="A28" s="57" t="s">
        <v>17</v>
      </c>
      <c r="B28" s="58"/>
      <c r="C28" s="25">
        <f>SUM(C26:C27)</f>
        <v>2296</v>
      </c>
      <c r="D28" s="22">
        <f>E28/C28</f>
        <v>89.804703832752622</v>
      </c>
      <c r="E28" s="23">
        <f>SUM(E26:E27)</f>
        <v>206191.6</v>
      </c>
      <c r="F28" s="43"/>
      <c r="G28" s="57" t="s">
        <v>17</v>
      </c>
      <c r="H28" s="58"/>
      <c r="I28" s="25">
        <f>SUM(I26:I27)</f>
        <v>2147</v>
      </c>
      <c r="J28" s="22">
        <f>K28/I28</f>
        <v>87.984024219841629</v>
      </c>
      <c r="K28" s="23">
        <f>SUM(K26:K27)</f>
        <v>188901.69999999998</v>
      </c>
      <c r="L28" s="43"/>
    </row>
    <row r="29" spans="1:12" x14ac:dyDescent="0.2">
      <c r="A29" s="32"/>
      <c r="B29" s="33"/>
      <c r="C29" s="33"/>
      <c r="D29" s="33"/>
      <c r="E29" s="34"/>
      <c r="F29" s="38"/>
      <c r="G29" s="32"/>
      <c r="H29" s="33"/>
      <c r="I29" s="33"/>
      <c r="J29" s="33"/>
      <c r="K29" s="34"/>
      <c r="L29" s="38"/>
    </row>
    <row r="30" spans="1:12" x14ac:dyDescent="0.2">
      <c r="A30" s="32"/>
      <c r="B30" s="33"/>
      <c r="C30" s="33"/>
      <c r="D30" s="33"/>
      <c r="E30" s="34"/>
      <c r="F30" s="38"/>
      <c r="G30" s="32"/>
      <c r="H30" s="33"/>
      <c r="I30" s="33"/>
      <c r="J30" s="33"/>
      <c r="K30" s="34"/>
      <c r="L30" s="38"/>
    </row>
    <row r="31" spans="1:12" x14ac:dyDescent="0.2">
      <c r="A31" s="32"/>
      <c r="B31" s="47" t="s">
        <v>11</v>
      </c>
      <c r="C31" s="33"/>
      <c r="D31" s="33"/>
      <c r="E31" s="34"/>
      <c r="F31" s="38"/>
      <c r="G31" s="32"/>
      <c r="H31" s="47" t="s">
        <v>11</v>
      </c>
      <c r="I31" s="33"/>
      <c r="J31" s="33"/>
      <c r="K31" s="34"/>
      <c r="L31" s="38"/>
    </row>
    <row r="32" spans="1:12" ht="15.75" x14ac:dyDescent="0.25">
      <c r="A32" s="32"/>
      <c r="B32" s="48" t="s">
        <v>9</v>
      </c>
      <c r="C32" s="47" t="s">
        <v>10</v>
      </c>
      <c r="D32" s="33"/>
      <c r="E32" s="34"/>
      <c r="F32" s="38"/>
      <c r="G32" s="32"/>
      <c r="H32" s="48" t="s">
        <v>9</v>
      </c>
      <c r="I32" s="47" t="s">
        <v>10</v>
      </c>
      <c r="J32" s="33"/>
      <c r="K32" s="34"/>
      <c r="L32" s="38"/>
    </row>
    <row r="33" spans="1:12" x14ac:dyDescent="0.2">
      <c r="A33" s="32"/>
      <c r="B33" s="33">
        <v>1600</v>
      </c>
      <c r="C33" s="33">
        <v>82</v>
      </c>
      <c r="D33" s="33"/>
      <c r="E33" s="34"/>
      <c r="F33" s="38"/>
      <c r="G33" s="32"/>
      <c r="H33" s="33">
        <v>1600</v>
      </c>
      <c r="I33" s="33">
        <v>82</v>
      </c>
      <c r="J33" s="33"/>
      <c r="K33" s="34"/>
      <c r="L33" s="38"/>
    </row>
    <row r="34" spans="1:12" x14ac:dyDescent="0.2">
      <c r="A34" s="32"/>
      <c r="B34" s="33">
        <v>1700</v>
      </c>
      <c r="C34" s="33">
        <v>82</v>
      </c>
      <c r="D34" s="33"/>
      <c r="E34" s="34"/>
      <c r="F34" s="38"/>
      <c r="G34" s="32"/>
      <c r="H34" s="33">
        <v>1700</v>
      </c>
      <c r="I34" s="33">
        <v>82</v>
      </c>
      <c r="J34" s="33"/>
      <c r="K34" s="34"/>
      <c r="L34" s="38"/>
    </row>
    <row r="35" spans="1:12" x14ac:dyDescent="0.2">
      <c r="A35" s="32"/>
      <c r="B35" s="33">
        <v>1800</v>
      </c>
      <c r="C35" s="33">
        <v>82</v>
      </c>
      <c r="D35" s="33"/>
      <c r="E35" s="34"/>
      <c r="F35" s="38"/>
      <c r="G35" s="32"/>
      <c r="H35" s="33">
        <v>1800</v>
      </c>
      <c r="I35" s="33">
        <v>82</v>
      </c>
      <c r="J35" s="33"/>
      <c r="K35" s="34"/>
      <c r="L35" s="38"/>
    </row>
    <row r="36" spans="1:12" x14ac:dyDescent="0.2">
      <c r="A36" s="32"/>
      <c r="B36" s="33">
        <v>2050</v>
      </c>
      <c r="C36" s="33">
        <v>82</v>
      </c>
      <c r="D36" s="33"/>
      <c r="E36" s="34"/>
      <c r="F36" s="38"/>
      <c r="G36" s="32"/>
      <c r="H36" s="33">
        <v>2050</v>
      </c>
      <c r="I36" s="33">
        <v>82</v>
      </c>
      <c r="J36" s="33"/>
      <c r="K36" s="34"/>
      <c r="L36" s="38"/>
    </row>
    <row r="37" spans="1:12" x14ac:dyDescent="0.2">
      <c r="A37" s="32"/>
      <c r="B37" s="33">
        <v>2558</v>
      </c>
      <c r="C37" s="33">
        <v>88.5</v>
      </c>
      <c r="D37" s="33"/>
      <c r="E37" s="34"/>
      <c r="F37" s="38"/>
      <c r="G37" s="32"/>
      <c r="H37" s="33">
        <v>2558</v>
      </c>
      <c r="I37" s="33">
        <v>88.5</v>
      </c>
      <c r="J37" s="33"/>
      <c r="K37" s="34"/>
      <c r="L37" s="38"/>
    </row>
    <row r="38" spans="1:12" x14ac:dyDescent="0.2">
      <c r="A38" s="32"/>
      <c r="B38" s="33">
        <v>2558</v>
      </c>
      <c r="C38" s="33">
        <v>93</v>
      </c>
      <c r="D38" s="33"/>
      <c r="E38" s="34"/>
      <c r="F38" s="38"/>
      <c r="G38" s="32"/>
      <c r="H38" s="33">
        <v>2558</v>
      </c>
      <c r="I38" s="33">
        <v>93</v>
      </c>
      <c r="J38" s="33"/>
      <c r="K38" s="34"/>
      <c r="L38" s="38"/>
    </row>
    <row r="39" spans="1:12" x14ac:dyDescent="0.2">
      <c r="A39" s="32"/>
      <c r="B39" s="33">
        <v>1600</v>
      </c>
      <c r="C39" s="33">
        <v>93</v>
      </c>
      <c r="D39" s="33"/>
      <c r="E39" s="34"/>
      <c r="F39" s="38"/>
      <c r="G39" s="32"/>
      <c r="H39" s="33">
        <v>1600</v>
      </c>
      <c r="I39" s="33">
        <v>93</v>
      </c>
      <c r="J39" s="33"/>
      <c r="K39" s="34"/>
      <c r="L39" s="38"/>
    </row>
    <row r="40" spans="1:12" x14ac:dyDescent="0.2">
      <c r="A40" s="32"/>
      <c r="B40" s="33">
        <v>1600</v>
      </c>
      <c r="C40" s="33">
        <v>82</v>
      </c>
      <c r="D40" s="33"/>
      <c r="E40" s="34"/>
      <c r="F40" s="38"/>
      <c r="G40" s="32"/>
      <c r="H40" s="33">
        <v>1600</v>
      </c>
      <c r="I40" s="33">
        <v>82</v>
      </c>
      <c r="J40" s="33"/>
      <c r="K40" s="34"/>
      <c r="L40" s="38"/>
    </row>
    <row r="41" spans="1:12" x14ac:dyDescent="0.2">
      <c r="A41" s="32"/>
      <c r="B41" s="33"/>
      <c r="C41" s="33"/>
      <c r="D41" s="33"/>
      <c r="E41" s="34"/>
      <c r="F41" s="38"/>
      <c r="G41" s="32"/>
      <c r="H41" s="33"/>
      <c r="I41" s="33"/>
      <c r="J41" s="33"/>
      <c r="K41" s="34"/>
      <c r="L41" s="38"/>
    </row>
    <row r="42" spans="1:12" x14ac:dyDescent="0.2">
      <c r="A42" s="32"/>
      <c r="B42" s="33"/>
      <c r="C42" s="33"/>
      <c r="D42" s="33"/>
      <c r="E42" s="34"/>
      <c r="F42" s="38"/>
      <c r="G42" s="32"/>
      <c r="H42" s="33"/>
      <c r="I42" s="33"/>
      <c r="J42" s="33"/>
      <c r="K42" s="34"/>
      <c r="L42" s="38"/>
    </row>
    <row r="43" spans="1:12" x14ac:dyDescent="0.2">
      <c r="A43" s="32"/>
      <c r="B43" s="33"/>
      <c r="C43" s="33"/>
      <c r="D43" s="33"/>
      <c r="E43" s="34"/>
      <c r="F43" s="38"/>
      <c r="G43" s="32"/>
      <c r="H43" s="33"/>
      <c r="I43" s="33"/>
      <c r="J43" s="33"/>
      <c r="K43" s="34"/>
      <c r="L43" s="38"/>
    </row>
    <row r="44" spans="1:12" x14ac:dyDescent="0.2">
      <c r="A44" s="32"/>
      <c r="B44" s="33"/>
      <c r="C44" s="33"/>
      <c r="D44" s="33"/>
      <c r="E44" s="34"/>
      <c r="F44" s="38"/>
      <c r="G44" s="32"/>
      <c r="H44" s="33"/>
      <c r="I44" s="33"/>
      <c r="J44" s="33"/>
      <c r="K44" s="34"/>
      <c r="L44" s="38"/>
    </row>
    <row r="45" spans="1:12" x14ac:dyDescent="0.2">
      <c r="A45" s="32"/>
      <c r="B45" s="33"/>
      <c r="C45" s="33"/>
      <c r="D45" s="33"/>
      <c r="E45" s="34"/>
      <c r="F45" s="38"/>
      <c r="G45" s="32"/>
      <c r="H45" s="33"/>
      <c r="I45" s="33"/>
      <c r="J45" s="33"/>
      <c r="K45" s="34"/>
      <c r="L45" s="38"/>
    </row>
    <row r="46" spans="1:12" x14ac:dyDescent="0.2">
      <c r="A46" s="32"/>
      <c r="B46" s="33"/>
      <c r="C46" s="33"/>
      <c r="D46" s="33"/>
      <c r="E46" s="34"/>
      <c r="F46" s="38"/>
      <c r="G46" s="32"/>
      <c r="H46" s="33"/>
      <c r="I46" s="33"/>
      <c r="J46" s="33"/>
      <c r="K46" s="34"/>
      <c r="L46" s="38"/>
    </row>
    <row r="47" spans="1:12" x14ac:dyDescent="0.2">
      <c r="A47" s="32"/>
      <c r="B47" s="33"/>
      <c r="C47" s="33"/>
      <c r="D47" s="33"/>
      <c r="E47" s="34"/>
      <c r="F47" s="38"/>
      <c r="G47" s="32"/>
      <c r="H47" s="33"/>
      <c r="I47" s="33"/>
      <c r="J47" s="33"/>
      <c r="K47" s="34"/>
      <c r="L47" s="38"/>
    </row>
    <row r="48" spans="1:12" x14ac:dyDescent="0.2">
      <c r="A48" s="32"/>
      <c r="B48" s="33"/>
      <c r="C48" s="33"/>
      <c r="D48" s="33"/>
      <c r="E48" s="34"/>
      <c r="F48" s="38"/>
      <c r="G48" s="32"/>
      <c r="H48" s="33"/>
      <c r="I48" s="33"/>
      <c r="J48" s="33"/>
      <c r="K48" s="34"/>
      <c r="L48" s="38"/>
    </row>
    <row r="49" spans="1:12" x14ac:dyDescent="0.2">
      <c r="A49" s="32"/>
      <c r="B49" s="33"/>
      <c r="C49" s="33"/>
      <c r="D49" s="33"/>
      <c r="E49" s="34"/>
      <c r="F49" s="38"/>
      <c r="G49" s="32"/>
      <c r="H49" s="33"/>
      <c r="I49" s="33"/>
      <c r="J49" s="33"/>
      <c r="K49" s="34"/>
      <c r="L49" s="38"/>
    </row>
    <row r="50" spans="1:12" x14ac:dyDescent="0.2">
      <c r="A50" s="32"/>
      <c r="B50" s="33"/>
      <c r="C50" s="33"/>
      <c r="D50" s="33"/>
      <c r="E50" s="34"/>
      <c r="F50" s="38"/>
      <c r="G50" s="32"/>
      <c r="H50" s="33"/>
      <c r="I50" s="33"/>
      <c r="J50" s="33"/>
      <c r="K50" s="34"/>
      <c r="L50" s="38"/>
    </row>
    <row r="51" spans="1:12" x14ac:dyDescent="0.2">
      <c r="A51" s="32"/>
      <c r="B51" s="33"/>
      <c r="C51" s="33"/>
      <c r="D51" s="33"/>
      <c r="E51" s="34"/>
      <c r="F51" s="38"/>
      <c r="G51" s="32"/>
      <c r="H51" s="33"/>
      <c r="I51" s="33"/>
      <c r="J51" s="33"/>
      <c r="K51" s="34"/>
      <c r="L51" s="38"/>
    </row>
    <row r="52" spans="1:12" ht="13.5" thickBot="1" x14ac:dyDescent="0.25">
      <c r="A52" s="49"/>
      <c r="B52" s="50"/>
      <c r="C52" s="50"/>
      <c r="D52" s="50"/>
      <c r="E52" s="51"/>
      <c r="F52" s="38"/>
      <c r="G52" s="49"/>
      <c r="H52" s="50"/>
      <c r="I52" s="50"/>
      <c r="J52" s="50"/>
      <c r="K52" s="51"/>
      <c r="L52" s="38"/>
    </row>
    <row r="53" spans="1:12" s="39" customFormat="1" x14ac:dyDescent="0.2"/>
    <row r="54" spans="1:12" s="39" customFormat="1" x14ac:dyDescent="0.2"/>
    <row r="55" spans="1:12" s="39" customFormat="1" x14ac:dyDescent="0.2"/>
    <row r="56" spans="1:12" s="39" customFormat="1" x14ac:dyDescent="0.2"/>
    <row r="57" spans="1:12" s="39" customFormat="1" x14ac:dyDescent="0.2"/>
    <row r="58" spans="1:12" s="39" customFormat="1" x14ac:dyDescent="0.2"/>
    <row r="59" spans="1:12" s="39" customFormat="1" x14ac:dyDescent="0.2"/>
    <row r="60" spans="1:12" s="39" customFormat="1" x14ac:dyDescent="0.2"/>
    <row r="61" spans="1:12" s="39" customFormat="1" x14ac:dyDescent="0.2"/>
    <row r="62" spans="1:12" s="39" customFormat="1" x14ac:dyDescent="0.2"/>
    <row r="63" spans="1:12" s="39" customFormat="1" x14ac:dyDescent="0.2"/>
    <row r="64" spans="1:12" s="39" customFormat="1" x14ac:dyDescent="0.2"/>
    <row r="65" s="39" customFormat="1" x14ac:dyDescent="0.2"/>
    <row r="66" s="39" customFormat="1" x14ac:dyDescent="0.2"/>
    <row r="67" s="39" customFormat="1" x14ac:dyDescent="0.2"/>
    <row r="68" s="39" customFormat="1" x14ac:dyDescent="0.2"/>
    <row r="69" s="39" customFormat="1" x14ac:dyDescent="0.2"/>
    <row r="70" s="39" customFormat="1" x14ac:dyDescent="0.2"/>
    <row r="71" s="39" customFormat="1" x14ac:dyDescent="0.2"/>
    <row r="72" s="39" customFormat="1" x14ac:dyDescent="0.2"/>
    <row r="73" s="39" customFormat="1" x14ac:dyDescent="0.2"/>
    <row r="74" s="39" customFormat="1" x14ac:dyDescent="0.2"/>
    <row r="75" s="39" customFormat="1" x14ac:dyDescent="0.2"/>
    <row r="76" s="39" customFormat="1" x14ac:dyDescent="0.2"/>
    <row r="77" s="39" customFormat="1" x14ac:dyDescent="0.2"/>
    <row r="78" s="39" customFormat="1" x14ac:dyDescent="0.2"/>
    <row r="79" s="39" customFormat="1" x14ac:dyDescent="0.2"/>
    <row r="80" s="39" customFormat="1" x14ac:dyDescent="0.2"/>
    <row r="81" s="39" customFormat="1" x14ac:dyDescent="0.2"/>
    <row r="82" s="39" customFormat="1" x14ac:dyDescent="0.2"/>
    <row r="83" s="39" customFormat="1" x14ac:dyDescent="0.2"/>
    <row r="84" s="39" customFormat="1" x14ac:dyDescent="0.2"/>
    <row r="85" s="39" customFormat="1" x14ac:dyDescent="0.2"/>
    <row r="86" s="39" customFormat="1" x14ac:dyDescent="0.2"/>
    <row r="87" s="39" customFormat="1" x14ac:dyDescent="0.2"/>
    <row r="88" s="39" customFormat="1" x14ac:dyDescent="0.2"/>
    <row r="89" s="39" customFormat="1" x14ac:dyDescent="0.2"/>
    <row r="90" s="39" customFormat="1" x14ac:dyDescent="0.2"/>
    <row r="91" s="39" customFormat="1" x14ac:dyDescent="0.2"/>
    <row r="92" s="39" customFormat="1" x14ac:dyDescent="0.2"/>
    <row r="93" s="39" customFormat="1" x14ac:dyDescent="0.2"/>
    <row r="94" s="39" customFormat="1" x14ac:dyDescent="0.2"/>
    <row r="95" s="39" customFormat="1" x14ac:dyDescent="0.2"/>
    <row r="96" s="39" customFormat="1" x14ac:dyDescent="0.2"/>
    <row r="97" s="39" customFormat="1" x14ac:dyDescent="0.2"/>
    <row r="98" s="39" customFormat="1" x14ac:dyDescent="0.2"/>
    <row r="99" s="39" customFormat="1" x14ac:dyDescent="0.2"/>
    <row r="100" s="39" customFormat="1" x14ac:dyDescent="0.2"/>
    <row r="101" s="39" customFormat="1" x14ac:dyDescent="0.2"/>
    <row r="102" s="39" customFormat="1" x14ac:dyDescent="0.2"/>
    <row r="103" s="39" customFormat="1" x14ac:dyDescent="0.2"/>
    <row r="104" s="39" customFormat="1" x14ac:dyDescent="0.2"/>
    <row r="105" s="39" customFormat="1" x14ac:dyDescent="0.2"/>
    <row r="106" s="39" customFormat="1" x14ac:dyDescent="0.2"/>
    <row r="107" s="39" customFormat="1" x14ac:dyDescent="0.2"/>
    <row r="108" s="39" customFormat="1" x14ac:dyDescent="0.2"/>
    <row r="109" s="39" customFormat="1" x14ac:dyDescent="0.2"/>
    <row r="110" s="39" customFormat="1" x14ac:dyDescent="0.2"/>
    <row r="111" s="39" customFormat="1" x14ac:dyDescent="0.2"/>
    <row r="112" s="39" customFormat="1" x14ac:dyDescent="0.2"/>
    <row r="113" s="39" customFormat="1" x14ac:dyDescent="0.2"/>
    <row r="114" s="39" customFormat="1" x14ac:dyDescent="0.2"/>
    <row r="115" s="39" customFormat="1" x14ac:dyDescent="0.2"/>
    <row r="116" s="39" customFormat="1" x14ac:dyDescent="0.2"/>
    <row r="117" s="39" customFormat="1" x14ac:dyDescent="0.2"/>
    <row r="118" s="39" customFormat="1" x14ac:dyDescent="0.2"/>
    <row r="119" s="39" customFormat="1" x14ac:dyDescent="0.2"/>
    <row r="120" s="39" customFormat="1" x14ac:dyDescent="0.2"/>
    <row r="121" s="39" customFormat="1" x14ac:dyDescent="0.2"/>
    <row r="122" s="39" customFormat="1" x14ac:dyDescent="0.2"/>
    <row r="123" s="39" customFormat="1" x14ac:dyDescent="0.2"/>
    <row r="124" s="39" customFormat="1" x14ac:dyDescent="0.2"/>
    <row r="125" s="39" customFormat="1" x14ac:dyDescent="0.2"/>
    <row r="126" s="39" customFormat="1" x14ac:dyDescent="0.2"/>
    <row r="127" s="39" customFormat="1" x14ac:dyDescent="0.2"/>
    <row r="128" s="39" customFormat="1" x14ac:dyDescent="0.2"/>
    <row r="129" s="39" customFormat="1" x14ac:dyDescent="0.2"/>
    <row r="130" s="39" customFormat="1" x14ac:dyDescent="0.2"/>
    <row r="131" s="39" customFormat="1" x14ac:dyDescent="0.2"/>
    <row r="132" s="39" customFormat="1" x14ac:dyDescent="0.2"/>
    <row r="133" s="39" customFormat="1" x14ac:dyDescent="0.2"/>
    <row r="134" s="39" customFormat="1" x14ac:dyDescent="0.2"/>
    <row r="135" s="39" customFormat="1" x14ac:dyDescent="0.2"/>
    <row r="136" s="39" customFormat="1" x14ac:dyDescent="0.2"/>
    <row r="137" s="39" customFormat="1" x14ac:dyDescent="0.2"/>
    <row r="138" s="39" customFormat="1" x14ac:dyDescent="0.2"/>
    <row r="139" s="39" customFormat="1" x14ac:dyDescent="0.2"/>
    <row r="140" s="39" customFormat="1" x14ac:dyDescent="0.2"/>
    <row r="141" s="39" customFormat="1" x14ac:dyDescent="0.2"/>
    <row r="142" s="39" customFormat="1" x14ac:dyDescent="0.2"/>
    <row r="143" s="39" customFormat="1" x14ac:dyDescent="0.2"/>
    <row r="144" s="39" customFormat="1" x14ac:dyDescent="0.2"/>
    <row r="145" s="39" customFormat="1" x14ac:dyDescent="0.2"/>
    <row r="146" s="39" customForma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  <row r="217" s="39" customFormat="1" x14ac:dyDescent="0.2"/>
    <row r="218" s="39" customFormat="1" x14ac:dyDescent="0.2"/>
    <row r="219" s="39" customFormat="1" x14ac:dyDescent="0.2"/>
    <row r="220" s="39" customFormat="1" x14ac:dyDescent="0.2"/>
    <row r="221" s="39" customFormat="1" x14ac:dyDescent="0.2"/>
    <row r="222" s="39" customFormat="1" x14ac:dyDescent="0.2"/>
    <row r="223" s="39" customFormat="1" x14ac:dyDescent="0.2"/>
    <row r="224" s="39" customFormat="1" x14ac:dyDescent="0.2"/>
    <row r="225" s="39" customFormat="1" x14ac:dyDescent="0.2"/>
    <row r="226" s="39" customFormat="1" x14ac:dyDescent="0.2"/>
    <row r="227" s="39" customFormat="1" x14ac:dyDescent="0.2"/>
    <row r="228" s="39" customFormat="1" x14ac:dyDescent="0.2"/>
    <row r="229" s="39" customFormat="1" x14ac:dyDescent="0.2"/>
    <row r="230" s="39" customFormat="1" x14ac:dyDescent="0.2"/>
    <row r="231" s="39" customFormat="1" x14ac:dyDescent="0.2"/>
    <row r="232" s="39" customFormat="1" x14ac:dyDescent="0.2"/>
    <row r="233" s="39" customFormat="1" x14ac:dyDescent="0.2"/>
    <row r="234" s="39" customFormat="1" x14ac:dyDescent="0.2"/>
    <row r="235" s="39" customFormat="1" x14ac:dyDescent="0.2"/>
    <row r="236" s="39" customFormat="1" x14ac:dyDescent="0.2"/>
    <row r="237" s="39" customFormat="1" x14ac:dyDescent="0.2"/>
    <row r="238" s="39" customFormat="1" x14ac:dyDescent="0.2"/>
    <row r="239" s="39" customFormat="1" x14ac:dyDescent="0.2"/>
    <row r="240" s="39" customFormat="1" x14ac:dyDescent="0.2"/>
    <row r="241" s="39" customFormat="1" x14ac:dyDescent="0.2"/>
    <row r="242" s="39" customFormat="1" x14ac:dyDescent="0.2"/>
    <row r="243" s="39" customFormat="1" x14ac:dyDescent="0.2"/>
    <row r="244" s="39" customFormat="1" x14ac:dyDescent="0.2"/>
    <row r="245" s="39" customFormat="1" x14ac:dyDescent="0.2"/>
    <row r="246" s="39" customFormat="1" x14ac:dyDescent="0.2"/>
    <row r="247" s="39" customFormat="1" x14ac:dyDescent="0.2"/>
    <row r="248" s="39" customFormat="1" x14ac:dyDescent="0.2"/>
    <row r="249" s="39" customFormat="1" x14ac:dyDescent="0.2"/>
    <row r="250" s="39" customFormat="1" x14ac:dyDescent="0.2"/>
    <row r="251" s="39" customFormat="1" x14ac:dyDescent="0.2"/>
    <row r="252" s="39" customFormat="1" x14ac:dyDescent="0.2"/>
    <row r="253" s="39" customFormat="1" x14ac:dyDescent="0.2"/>
    <row r="254" s="39" customFormat="1" x14ac:dyDescent="0.2"/>
    <row r="255" s="39" customFormat="1" x14ac:dyDescent="0.2"/>
    <row r="256" s="39" customFormat="1" x14ac:dyDescent="0.2"/>
    <row r="257" s="39" customFormat="1" x14ac:dyDescent="0.2"/>
    <row r="258" s="39" customFormat="1" x14ac:dyDescent="0.2"/>
    <row r="259" s="39" customFormat="1" x14ac:dyDescent="0.2"/>
    <row r="260" s="39" customFormat="1" x14ac:dyDescent="0.2"/>
    <row r="261" s="39" customFormat="1" x14ac:dyDescent="0.2"/>
    <row r="262" s="39" customFormat="1" x14ac:dyDescent="0.2"/>
    <row r="263" s="39" customFormat="1" x14ac:dyDescent="0.2"/>
    <row r="264" s="39" customFormat="1" x14ac:dyDescent="0.2"/>
    <row r="265" s="39" customFormat="1" x14ac:dyDescent="0.2"/>
    <row r="266" s="39" customFormat="1" x14ac:dyDescent="0.2"/>
    <row r="267" s="39" customFormat="1" x14ac:dyDescent="0.2"/>
    <row r="268" s="39" customFormat="1" x14ac:dyDescent="0.2"/>
    <row r="269" s="39" customFormat="1" x14ac:dyDescent="0.2"/>
    <row r="270" s="39" customFormat="1" x14ac:dyDescent="0.2"/>
    <row r="271" s="39" customFormat="1" x14ac:dyDescent="0.2"/>
    <row r="272" s="39" customFormat="1" x14ac:dyDescent="0.2"/>
    <row r="273" s="39" customFormat="1" x14ac:dyDescent="0.2"/>
    <row r="274" s="39" customFormat="1" x14ac:dyDescent="0.2"/>
  </sheetData>
  <sheetProtection sheet="1" objects="1" scenarios="1" selectLockedCells="1"/>
  <mergeCells count="26">
    <mergeCell ref="A24:B24"/>
    <mergeCell ref="A26:B26"/>
    <mergeCell ref="A28:B28"/>
    <mergeCell ref="A13:E13"/>
    <mergeCell ref="C22:E22"/>
    <mergeCell ref="A15:B15"/>
    <mergeCell ref="A16:B16"/>
    <mergeCell ref="A17:B17"/>
    <mergeCell ref="A18:B18"/>
    <mergeCell ref="A19:B19"/>
    <mergeCell ref="A20:B20"/>
    <mergeCell ref="C23:E23"/>
    <mergeCell ref="A9:E9"/>
    <mergeCell ref="G9:K9"/>
    <mergeCell ref="G13:K13"/>
    <mergeCell ref="G15:H15"/>
    <mergeCell ref="G16:H16"/>
    <mergeCell ref="I23:K23"/>
    <mergeCell ref="G24:H24"/>
    <mergeCell ref="G26:H26"/>
    <mergeCell ref="G28:H28"/>
    <mergeCell ref="G17:H17"/>
    <mergeCell ref="G18:H18"/>
    <mergeCell ref="G19:H19"/>
    <mergeCell ref="G20:H20"/>
    <mergeCell ref="I22:K22"/>
  </mergeCells>
  <phoneticPr fontId="3" type="noConversion"/>
  <conditionalFormatting sqref="C26">
    <cfRule type="expression" dxfId="9" priority="13">
      <formula>$C$26&lt;2550</formula>
    </cfRule>
    <cfRule type="expression" dxfId="8" priority="14">
      <formula>$C$26&gt;2550</formula>
    </cfRule>
    <cfRule type="expression" dxfId="7" priority="9">
      <formula>$C$26&lt;2550</formula>
    </cfRule>
    <cfRule type="expression" dxfId="6" priority="10">
      <formula>$C$26&gt;2550</formula>
    </cfRule>
  </conditionalFormatting>
  <conditionalFormatting sqref="D26">
    <cfRule type="expression" dxfId="5" priority="7">
      <formula>AND($D$26&lt;82,$D$26&gt;93)</formula>
    </cfRule>
    <cfRule type="expression" dxfId="4" priority="5">
      <formula>AND($D$26&gt;82,$D$26&lt;93)</formula>
    </cfRule>
  </conditionalFormatting>
  <conditionalFormatting sqref="I26">
    <cfRule type="expression" dxfId="3" priority="4">
      <formula>$I$26&gt;2550</formula>
    </cfRule>
    <cfRule type="expression" dxfId="2" priority="3">
      <formula>$I$26&lt;2550</formula>
    </cfRule>
  </conditionalFormatting>
  <conditionalFormatting sqref="J26">
    <cfRule type="expression" dxfId="1" priority="2">
      <formula>AND($J$26&gt;82,$J$26&lt;93)</formula>
    </cfRule>
    <cfRule type="expression" dxfId="0" priority="1">
      <formula>AND($J$26&lt;82,$J$26&gt;93)</formula>
    </cfRule>
  </conditionalFormatting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Weight &amp; Balance</vt:lpstr>
    </vt:vector>
  </TitlesOfParts>
  <Company>UF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Pratheesh.Karunakaran@piper.com</dc:creator>
  <cp:lastModifiedBy>Karunakaran, Pratheesh</cp:lastModifiedBy>
  <cp:lastPrinted>2018-12-22T11:50:44Z</cp:lastPrinted>
  <dcterms:created xsi:type="dcterms:W3CDTF">2011-02-22T01:48:32Z</dcterms:created>
  <dcterms:modified xsi:type="dcterms:W3CDTF">2019-08-12T15:27:48Z</dcterms:modified>
</cp:coreProperties>
</file>